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采购清单" sheetId="2" r:id="rId1"/>
  </sheets>
  <definedNames>
    <definedName name="_xlnm._FilterDatabase" localSheetId="0" hidden="1">采购清单!$B$3:$T$40</definedName>
    <definedName name="_xlnm.Print_Area" localSheetId="0">采购清单!$A$1:$T$41</definedName>
    <definedName name="_xlnm.Print_Titles" localSheetId="0">采购清单!$1:$3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87" name="ID_A71941FC933F488B8DC722D1E7DD6615" descr="柏溪.jpg"/>
        <xdr:cNvPicPr/>
      </xdr:nvPicPr>
      <xdr:blipFill>
        <a:blip r:embed="rId1"/>
        <a:srcRect/>
        <a:stretch>
          <a:fillRect/>
        </a:stretch>
      </xdr:blipFill>
      <xdr:spPr>
        <a:xfrm>
          <a:off x="8456930" y="351435035"/>
          <a:ext cx="1790700" cy="14497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324" name="ID_331F4F37E279482DBF02C410DCBEEB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0595" y="373040275"/>
          <a:ext cx="1510030" cy="589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6" name="ID_F8BC99A6646F41DD8A5010BF9BE0A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82660" y="370921280"/>
          <a:ext cx="1510030" cy="589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7" name="ID_647476D863044F7B976463EE18FCC0DB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8413750" y="368685445"/>
          <a:ext cx="1925320" cy="4127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88" name="ID_DDD0DBA85D394DE6930A9EA60A19D9E3" descr="总导视牌.jpg"/>
        <xdr:cNvPicPr/>
      </xdr:nvPicPr>
      <xdr:blipFill>
        <a:blip r:embed="rId5"/>
        <a:srcRect/>
        <a:stretch>
          <a:fillRect/>
        </a:stretch>
      </xdr:blipFill>
      <xdr:spPr>
        <a:xfrm>
          <a:off x="9089390" y="355711760"/>
          <a:ext cx="768350" cy="12236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89" name="ID_DE72EE51D7024591B619D53A7B60A5FF" descr="分流导视牌.jpg"/>
        <xdr:cNvPicPr/>
      </xdr:nvPicPr>
      <xdr:blipFill>
        <a:blip r:embed="rId6"/>
        <a:srcRect/>
        <a:stretch>
          <a:fillRect/>
        </a:stretch>
      </xdr:blipFill>
      <xdr:spPr>
        <a:xfrm>
          <a:off x="9131300" y="357453565"/>
          <a:ext cx="802640" cy="15538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90" name="ID_ED45EC7A192A4642895AD32280F43C1F" descr="牲畜.jpg"/>
        <xdr:cNvPicPr/>
      </xdr:nvPicPr>
      <xdr:blipFill>
        <a:blip r:embed="rId7"/>
        <a:srcRect/>
        <a:stretch>
          <a:fillRect/>
        </a:stretch>
      </xdr:blipFill>
      <xdr:spPr>
        <a:xfrm>
          <a:off x="9076055" y="359713530"/>
          <a:ext cx="910590" cy="14770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93" name="ID_835F5B9CA3C54E728BDB99FC70B60A77" descr="值班经理、监督牌.jpg"/>
        <xdr:cNvPicPr/>
      </xdr:nvPicPr>
      <xdr:blipFill>
        <a:blip r:embed="rId8"/>
        <a:srcRect/>
        <a:stretch>
          <a:fillRect/>
        </a:stretch>
      </xdr:blipFill>
      <xdr:spPr>
        <a:xfrm>
          <a:off x="9279255" y="363398435"/>
          <a:ext cx="495935" cy="6413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94" name="ID_B9C2FCAEB7064359A0BD5DDD521E350A" descr="2 改 驿达服务区（广场和大厅）导视标识规范-卷曲_13.jpg"/>
        <xdr:cNvPicPr/>
      </xdr:nvPicPr>
      <xdr:blipFill>
        <a:blip r:embed="rId9"/>
        <a:srcRect/>
        <a:stretch>
          <a:fillRect/>
        </a:stretch>
      </xdr:blipFill>
      <xdr:spPr>
        <a:xfrm>
          <a:off x="8905875" y="364323630"/>
          <a:ext cx="939800" cy="7359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95" name="ID_CA55812C8069437FAE83F7A8CBC1E2E1" descr="开水间.JPG"/>
        <xdr:cNvPicPr/>
      </xdr:nvPicPr>
      <xdr:blipFill>
        <a:blip r:embed="rId10"/>
        <a:srcRect/>
        <a:stretch>
          <a:fillRect/>
        </a:stretch>
      </xdr:blipFill>
      <xdr:spPr>
        <a:xfrm>
          <a:off x="8764270" y="365445675"/>
          <a:ext cx="1139190" cy="7372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96" name="ID_470672AC65714123BD69FB409EEB0AC9" descr="6.jpg"/>
        <xdr:cNvPicPr/>
      </xdr:nvPicPr>
      <xdr:blipFill>
        <a:blip r:embed="rId11"/>
        <a:srcRect/>
        <a:stretch>
          <a:fillRect/>
        </a:stretch>
      </xdr:blipFill>
      <xdr:spPr>
        <a:xfrm>
          <a:off x="9263380" y="366434370"/>
          <a:ext cx="487045" cy="5048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97" name="ID_2C2CAB89AE344E8DB77EC7A0AC6A3E9B" descr="便利店.png"/>
        <xdr:cNvPicPr/>
      </xdr:nvPicPr>
      <xdr:blipFill>
        <a:blip r:embed="rId12"/>
        <a:srcRect/>
        <a:stretch>
          <a:fillRect/>
        </a:stretch>
      </xdr:blipFill>
      <xdr:spPr>
        <a:xfrm>
          <a:off x="8458200" y="367056035"/>
          <a:ext cx="1557020" cy="4527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98" name="ID_71ABF52E384B417BA883436183A19C56" descr="3 改 驿达服务区（便利店）导视标识规范-卷曲_05.jpg"/>
        <xdr:cNvPicPr/>
      </xdr:nvPicPr>
      <xdr:blipFill>
        <a:blip r:embed="rId13"/>
        <a:srcRect/>
        <a:stretch>
          <a:fillRect/>
        </a:stretch>
      </xdr:blipFill>
      <xdr:spPr>
        <a:xfrm>
          <a:off x="9050655" y="367756440"/>
          <a:ext cx="910590" cy="7239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62" name="ID_363B2DF3431F4D778A03F95AAE3D2A87" descr="7.jpg"/>
        <xdr:cNvPicPr/>
      </xdr:nvPicPr>
      <xdr:blipFill>
        <a:blip r:embed="rId14"/>
        <a:srcRect/>
        <a:stretch>
          <a:fillRect/>
        </a:stretch>
      </xdr:blipFill>
      <xdr:spPr>
        <a:xfrm>
          <a:off x="8893175" y="369434110"/>
          <a:ext cx="873760" cy="7004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300" name="ID_E934E874AA32448DA3FCEA0B1AEC36D9" descr="公共厕所.png"/>
        <xdr:cNvPicPr/>
      </xdr:nvPicPr>
      <xdr:blipFill>
        <a:blip r:embed="rId15"/>
        <a:srcRect/>
        <a:stretch>
          <a:fillRect/>
        </a:stretch>
      </xdr:blipFill>
      <xdr:spPr>
        <a:xfrm>
          <a:off x="8503285" y="370229130"/>
          <a:ext cx="1424305" cy="56769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301" name="ID_D1068DD5F075431098D63DCFB11D1CCD" descr="5 改 驿达服务区（公共厕所）导视标识规范-卷曲_06.jpg"/>
        <xdr:cNvPicPr/>
      </xdr:nvPicPr>
      <xdr:blipFill>
        <a:blip r:embed="rId16"/>
        <a:srcRect/>
        <a:stretch>
          <a:fillRect/>
        </a:stretch>
      </xdr:blipFill>
      <xdr:spPr>
        <a:xfrm>
          <a:off x="8842375" y="371640100"/>
          <a:ext cx="1181735" cy="6165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325" name="ID_154D013F776A4C96AF5AD5662586EB0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25205" y="372424960"/>
          <a:ext cx="1351915" cy="526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2" name="ID_AA5595CDD175442A8C4F3D5B2F736118" descr="8 改 驿达服务区（宾馆区）导视标识规范-卷曲_05.jpg"/>
        <xdr:cNvPicPr/>
      </xdr:nvPicPr>
      <xdr:blipFill>
        <a:blip r:embed="rId17"/>
        <a:srcRect/>
        <a:stretch>
          <a:fillRect/>
        </a:stretch>
      </xdr:blipFill>
      <xdr:spPr>
        <a:xfrm>
          <a:off x="9165590" y="376951240"/>
          <a:ext cx="875665" cy="6210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303" name="ID_DE3654F25B7D4581A6C22177CAB89CA9" descr="防撞条.jpg"/>
        <xdr:cNvPicPr/>
      </xdr:nvPicPr>
      <xdr:blipFill>
        <a:blip r:embed="rId18"/>
        <a:srcRect/>
        <a:stretch>
          <a:fillRect/>
        </a:stretch>
      </xdr:blipFill>
      <xdr:spPr>
        <a:xfrm>
          <a:off x="8430895" y="377837700"/>
          <a:ext cx="1677670" cy="2546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</etc:cellImages>
</file>

<file path=xl/sharedStrings.xml><?xml version="1.0" encoding="utf-8"?>
<sst xmlns="http://schemas.openxmlformats.org/spreadsheetml/2006/main" count="168" uniqueCount="96">
  <si>
    <t>安徽省交通控股集团有限公司2025年度新建改建路段服务区交安设施采购及安装项目</t>
  </si>
  <si>
    <t>单位：元</t>
  </si>
  <si>
    <t>序号</t>
  </si>
  <si>
    <t>编号</t>
  </si>
  <si>
    <t>区域</t>
  </si>
  <si>
    <t>设施设备名称</t>
  </si>
  <si>
    <t>项目特征</t>
  </si>
  <si>
    <t>吕寨</t>
  </si>
  <si>
    <t>阜南东</t>
  </si>
  <si>
    <t>天华</t>
  </si>
  <si>
    <t>竹丝湖</t>
  </si>
  <si>
    <t>金社</t>
  </si>
  <si>
    <t>漆园</t>
  </si>
  <si>
    <t>王庄</t>
  </si>
  <si>
    <t>广德</t>
  </si>
  <si>
    <t>吴圩</t>
  </si>
  <si>
    <t>涡阳北</t>
  </si>
  <si>
    <t>合计数量</t>
  </si>
  <si>
    <t>单位</t>
  </si>
  <si>
    <t>单价（元）</t>
  </si>
  <si>
    <t>合价（元）</t>
  </si>
  <si>
    <t>参考图片</t>
  </si>
  <si>
    <t>交安设施</t>
  </si>
  <si>
    <t>警示锥筒</t>
  </si>
  <si>
    <t>70CM*43CM
重4KG  白底红条，橡胶</t>
  </si>
  <si>
    <t>个</t>
  </si>
  <si>
    <t>防撞桶</t>
  </si>
  <si>
    <t>直径0.581高0.82厚20重4KG 黄底红白彩格，滚塑工艺，晶彩格反光腹</t>
  </si>
  <si>
    <t>水泥隔离墩</t>
  </si>
  <si>
    <t>50CM*50CM*35CM 黄底黑条</t>
  </si>
  <si>
    <t>爆闪灯</t>
  </si>
  <si>
    <t>尺寸：60CM*27CM*25CM；
太阳能板：单硅晶12V，17W；
蓄电池：耐高温铅酸免维护蓄电池：12V/20AH,寿命&gt;2年  红蓝双面灯；材质：铁型材+高透光性聚碳酸酯PC</t>
  </si>
  <si>
    <t>凸面镜（广角镜）含立柱</t>
  </si>
  <si>
    <t>2.2M，,镜面直径0.8M 银色立柱，橘黄色镜框，立柱长：2.5米，直径：76MM，厚度：2.0
银色冷镀锌钢管，下方焊接简易三角支架，用于固定(备注：用于太阳能爆闪灯和凸面镜安装；安装要求：基础规格≥50*50*50CM，混凝土固定)</t>
  </si>
  <si>
    <t>水马</t>
  </si>
  <si>
    <t>1.5IM+0.8M*0.32M，重12KG 红色或黄色，滚工艺</t>
  </si>
  <si>
    <t>消防沙池（含刷漆、警示标志）</t>
  </si>
  <si>
    <t>1.5M*1.2M*1.2M砖砌（刷红漆，警示标志白字）</t>
  </si>
  <si>
    <t>楼顶发光字钢结构部分</t>
  </si>
  <si>
    <t>1、名称：楼顶发光字钢结构部分
2、规格：详见图纸（根据服务区实地情况绘制）
3、工艺做法：所用方管均为热镀锌钢管,材质均为Q235B。60x4.0@2000方管竖向龙骨；50x3.0@2000方管斜撑；40x2.5斜拉；50x3.0横向龙骨；250*150*14和260*160*14预埋件，M16化学螺栓固定；
4、锚固施工方法根据现场屋面情况，结合设计图纸适合方案进行加固施工。
5、描述不详之处详见设计图纸。
6、楼面施工后做二次防水，服务区地理位置较为特殊，在强风条件楼顶字和钢架基本处于无任何遮挡情况，所以在主钢架材料和焊接方面必须保证安全性，镀锌钢管在焊接完成后所有焊点必须全部进行防锈处理，保证做到2年内免维护，后期每年进行一次检查和防锈处理。</t>
  </si>
  <si>
    <t>㎡</t>
  </si>
  <si>
    <t>楼顶发光字</t>
  </si>
  <si>
    <t>1、名称：楼顶发光字发光字部分
2、规格：详见图纸（色值参照驿达VI手册C:0,M:80,Y:100,K:0)
3、工艺做法：2mm（6030号）铝板数码冲孔，环氧底漆二度，面喷氟碳漆；光源为户外防水LED芯片单颗点光源，单颗间距3cm，字内部内置镀锌支架，绿宝6BV电缆出线；2年内免维护。</t>
  </si>
  <si>
    <t>楼顶发光字电器控制及辅材</t>
  </si>
  <si>
    <t>户外专用变压器28台（400w），交流接触器 1台（15A），漏电保护器1台，空开1台，时控器1台，6BV国标主线不少于100M根据主电源现场情况确定，所有主线为绿宝电缆出线，穿PVC硬线管保护</t>
  </si>
  <si>
    <t>套</t>
  </si>
  <si>
    <t>广场停车区总导视牌</t>
  </si>
  <si>
    <t>1、规格：2000mm*5955mm高
2、600mm*600mm*1000mmC30砼基础
3、两根Φ219*6镀锌钢管立柱
4、面层为3厚氟碳铝板，贴工程级反光膜（反光膜需按照公路交通标志使用反光膜的选择《道路交通反光膜》（GB/T18833—2012）的使用分类和等级范围，确定此设计的反光膜为Ⅴ类，即大角度反光膜，为微棱镜型结构，使用寿命一般为10年，可用于永久性交通标志、作业区设施和轮廓标；施工单位提供样膜。）
5、标识牌上的内容根据设计图纸要求施工。
6、具体详细做法详见设计图纸</t>
  </si>
  <si>
    <t>块</t>
  </si>
  <si>
    <t>广场停车区分流导视牌</t>
  </si>
  <si>
    <t>1、规格：2000mm*6140mm高（以服务区广场标线及分流情况定实际内容及尺寸）
2、600mm*600mm*1000mmC30砼基础
3、两根Φ219*6镀锌钢管立柱
4、面层为3厚氟碳铝板贴工程级反光膜（反光膜需按照公路交通标志使用反光膜的选择《道路交通反光膜》（GB/T18833—2012）的使用分类和等级范围，确定此设计的反光膜为Ⅴ类，即大角度反光膜，为微棱镜型结构，使用寿命一般为10年，可用于永久性交通标志、作业区设施和轮廓标；施工单位提供样膜。）
5、标识牌上的内容根据设计图纸要求施工。
6、具体详细做法详见设计图纸</t>
  </si>
  <si>
    <t>广场停车区区域停车牌（小型汽车、大型客车、危化品车、牲畜车导视牌、大型货车导视牌）</t>
  </si>
  <si>
    <t>1、规格：1400mm*3800mm高
2、500mm*500mm*600mmC30砼基础
3、1根Φ150*6镀锌钢管立柱
4、面层为3厚氟碳铝板贴工程级反光膜（反光膜需按照公路交通标志使用反光膜的选择《道路交通反光膜》（GB/T18833—2012）的使用分类和等级范围，确定此设计的反光膜为Ⅴ类，即大角度反光膜，为微棱镜型结构，使用寿命一般为10年，可用于永久性交通标志、作业区设施和轮廓标；施工单位提供样膜。）
5、标识牌上的内容根据设计图纸要求施工。
6、具体详细做法详见设计图纸</t>
  </si>
  <si>
    <t>户外宣传栏</t>
  </si>
  <si>
    <t>7000mm*2700mm   （以服务区广场人流动线及面积实际情况，规划设计最终确定规格尺寸）
5mm钢化玻璃、38mm*25mm方钢、1.2mm电解板折弯焊接成型、表面烤漆色样、文字丝印、内置有机板、130mm*130mm方管主架表面烤漆、液压杆支撑架、预埋件，</t>
  </si>
  <si>
    <t>多功能导视牌</t>
  </si>
  <si>
    <t>2MM铝板整体折弯焊接成型、内置龙骨焊接成型、字图形激光镂空、3mm乳白板面板、高亮度LED光源</t>
  </si>
  <si>
    <t>监督提示牌/值班经理</t>
  </si>
  <si>
    <t>700mm*1000mm，铝合金框体烤漆，铝型材插槽</t>
  </si>
  <si>
    <t>服务之星</t>
  </si>
  <si>
    <t>开水间门头</t>
  </si>
  <si>
    <t>2.0不锈钢材质激光切割、围边焊接成型，整体分段烤漆。
LED迷你字+开槽+布线+线盒+支撑配件+电源变压器</t>
  </si>
  <si>
    <t>开水间双面发光牌</t>
  </si>
  <si>
    <t>700mm*500mm，2.0不锈钢材质激光切割、围边焊接成型，整体分段烤漆。
LED迷你字+开槽+布线+线盒+支撑配件+电源变压器</t>
  </si>
  <si>
    <t>开水间免费提供热水</t>
  </si>
  <si>
    <t>200mm*200mm，亚克力烤漆丝印、标准3毫米厚度</t>
  </si>
  <si>
    <t>驿达万佳便利店店招</t>
  </si>
  <si>
    <t>20mm厚金属无边发光字定制安装，精工打磨，环氧底漆加汽车面漆。包含5mm铝塑板红色烤漆面板、灯箱底板及龙骨等一切安装辅材，由供货商自行考察现场。</t>
  </si>
  <si>
    <t>餐厅/便利店一览表</t>
  </si>
  <si>
    <t>1350mm*710mm，5mm亚克力底板、反面烤漆、3mm亚克力粘结成盒子、2mm亚克力粘结成盒子</t>
  </si>
  <si>
    <t>餐厅店招（便民服务导视牌）</t>
  </si>
  <si>
    <t>餐厅后厨标牌</t>
  </si>
  <si>
    <t>150mm*100mm，红色反白双色板雕刻</t>
  </si>
  <si>
    <t>公共厕所</t>
  </si>
  <si>
    <t>公厕男女分区牌</t>
  </si>
  <si>
    <t>规格：23*50cm
材质：1.5MM不锈钢折弯焊接打磨、汽车烤漆、内置方管骨架、5mm乳白板面板、面板丝
印、高亮度户外LED光源</t>
  </si>
  <si>
    <t>公厕男女人形分区牌</t>
  </si>
  <si>
    <t>370mm*1200mm，背发光，面板为2.0不锈钢材质，激光切割、围边焊接成型。背衬15毫米透明亚克力，发白光，开孔+布线</t>
  </si>
  <si>
    <t>母婴室</t>
  </si>
  <si>
    <t>第三卫生间（无障碍卫生间）</t>
  </si>
  <si>
    <t>淋浴房</t>
  </si>
  <si>
    <t>设备房功能区牌</t>
  </si>
  <si>
    <t>450mm*300mm，铝合金分段烤漆闪银色、丝印红色、弧面牌</t>
  </si>
  <si>
    <t>温馨提示牌1</t>
  </si>
  <si>
    <t>300mm*150mm，亚克力烤漆丝印、标准3毫米厚度</t>
  </si>
  <si>
    <t>温馨提示牌2</t>
  </si>
  <si>
    <t>150mn*150mm，亚克力烤漆丝印、标准3毫米厚度</t>
  </si>
  <si>
    <t>温馨提示牌3</t>
  </si>
  <si>
    <t>300mm*400mm，亚克力烤漆丝印、标准3毫米厚度</t>
  </si>
  <si>
    <t>制度牌</t>
  </si>
  <si>
    <t>500mm*700nm 5nm+3nm铝制海报夹外框 内容高清写真附
匪膜附板(数量及内容按照服务区实际需求确认）</t>
  </si>
  <si>
    <t>防撞条</t>
  </si>
  <si>
    <t>0.15m，高清户外写真附哑膜</t>
  </si>
  <si>
    <t>m</t>
  </si>
  <si>
    <t>合计</t>
  </si>
  <si>
    <t>备注:所有产品进场前需报甲方确认品牌，并满足甲方验收要求，在进场时提供产品合格证、检测报告等相关技术资料。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</si>
</sst>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0" fillId="3" borderId="2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3">
      <alignment vertical="center"/>
    </xf>
    <xf numFmtId="0" fontId="11" fillId="0" borderId="3">
      <alignment vertical="center"/>
    </xf>
    <xf numFmtId="0" fontId="12" fillId="0" borderId="4">
      <alignment vertical="center"/>
    </xf>
    <xf numFmtId="0" fontId="12" fillId="0" borderId="0">
      <alignment vertical="center"/>
    </xf>
    <xf numFmtId="0" fontId="13" fillId="4" borderId="5">
      <alignment vertical="center"/>
    </xf>
    <xf numFmtId="0" fontId="14" fillId="5" borderId="6">
      <alignment vertical="center"/>
    </xf>
    <xf numFmtId="0" fontId="15" fillId="5" borderId="5">
      <alignment vertical="center"/>
    </xf>
    <xf numFmtId="0" fontId="16" fillId="6" borderId="7">
      <alignment vertical="center"/>
    </xf>
    <xf numFmtId="0" fontId="17" fillId="0" borderId="8">
      <alignment vertical="center"/>
    </xf>
    <xf numFmtId="0" fontId="18" fillId="0" borderId="9">
      <alignment vertical="center"/>
    </xf>
    <xf numFmtId="0" fontId="19" fillId="7" borderId="0">
      <alignment vertical="center"/>
    </xf>
    <xf numFmtId="0" fontId="20" fillId="8" borderId="0">
      <alignment vertical="center"/>
    </xf>
    <xf numFmtId="0" fontId="21" fillId="9" borderId="0">
      <alignment vertical="center"/>
    </xf>
    <xf numFmtId="0" fontId="22" fillId="10" borderId="0">
      <alignment vertical="center"/>
    </xf>
    <xf numFmtId="0" fontId="23" fillId="11" borderId="0">
      <alignment vertical="center"/>
    </xf>
    <xf numFmtId="0" fontId="23" fillId="12" borderId="0">
      <alignment vertical="center"/>
    </xf>
    <xf numFmtId="0" fontId="22" fillId="13" borderId="0">
      <alignment vertical="center"/>
    </xf>
    <xf numFmtId="0" fontId="22" fillId="14" borderId="0">
      <alignment vertical="center"/>
    </xf>
    <xf numFmtId="0" fontId="23" fillId="15" borderId="0">
      <alignment vertical="center"/>
    </xf>
    <xf numFmtId="0" fontId="23" fillId="16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3" fillId="19" borderId="0">
      <alignment vertical="center"/>
    </xf>
    <xf numFmtId="0" fontId="23" fillId="20" borderId="0">
      <alignment vertical="center"/>
    </xf>
    <xf numFmtId="0" fontId="22" fillId="21" borderId="0">
      <alignment vertical="center"/>
    </xf>
    <xf numFmtId="0" fontId="22" fillId="22" borderId="0">
      <alignment vertical="center"/>
    </xf>
    <xf numFmtId="0" fontId="23" fillId="23" borderId="0">
      <alignment vertical="center"/>
    </xf>
    <xf numFmtId="0" fontId="23" fillId="24" borderId="0">
      <alignment vertical="center"/>
    </xf>
    <xf numFmtId="0" fontId="22" fillId="25" borderId="0">
      <alignment vertical="center"/>
    </xf>
    <xf numFmtId="0" fontId="22" fillId="26" borderId="0">
      <alignment vertical="center"/>
    </xf>
    <xf numFmtId="0" fontId="23" fillId="27" borderId="0">
      <alignment vertical="center"/>
    </xf>
    <xf numFmtId="0" fontId="23" fillId="28" borderId="0">
      <alignment vertical="center"/>
    </xf>
    <xf numFmtId="0" fontId="22" fillId="29" borderId="0">
      <alignment vertical="center"/>
    </xf>
    <xf numFmtId="0" fontId="22" fillId="30" borderId="0">
      <alignment vertical="center"/>
    </xf>
    <xf numFmtId="0" fontId="23" fillId="31" borderId="0">
      <alignment vertical="center"/>
    </xf>
    <xf numFmtId="0" fontId="23" fillId="32" borderId="0">
      <alignment vertical="center"/>
    </xf>
    <xf numFmtId="0" fontId="22" fillId="33" borderId="0">
      <alignment vertical="center"/>
    </xf>
    <xf numFmtId="0" fontId="24" fillId="0" borderId="0">
      <protection locked="0"/>
    </xf>
    <xf numFmtId="0" fontId="24" fillId="0" borderId="0">
      <protection locked="0"/>
    </xf>
    <xf numFmtId="0" fontId="25" fillId="0" borderId="0">
      <protection locked="0"/>
    </xf>
    <xf numFmtId="0" fontId="26" fillId="0" borderId="0">
      <protection locked="0"/>
    </xf>
    <xf numFmtId="0" fontId="24" fillId="0" borderId="0">
      <protection locked="0"/>
    </xf>
  </cellStyleXfs>
  <cellXfs count="29"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176" fontId="2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178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176" fontId="2" fillId="2" borderId="0" xfId="0" applyNumberFormat="1" applyFont="1" applyFill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177" fontId="3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>
      <alignment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由业主支付的费用(修改)" xfId="49"/>
    <cellStyle name="常规_管理处计划表" xfId="50"/>
    <cellStyle name="常规 2 2" xfId="51"/>
    <cellStyle name="常规_荣华世家孙女士-新2" xfId="52"/>
    <cellStyle name="常规 2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2.jpeg"/><Relationship Id="rId8" Type="http://schemas.openxmlformats.org/officeDocument/2006/relationships/image" Target="media/image11.jpeg"/><Relationship Id="rId7" Type="http://schemas.openxmlformats.org/officeDocument/2006/relationships/image" Target="media/image10.jpeg"/><Relationship Id="rId6" Type="http://schemas.openxmlformats.org/officeDocument/2006/relationships/image" Target="media/image9.jpeg"/><Relationship Id="rId5" Type="http://schemas.openxmlformats.org/officeDocument/2006/relationships/image" Target="media/image8.jpeg"/><Relationship Id="rId4" Type="http://schemas.openxmlformats.org/officeDocument/2006/relationships/image" Target="NULL" TargetMode="External"/><Relationship Id="rId3" Type="http://schemas.openxmlformats.org/officeDocument/2006/relationships/image" Target="media/image7.png"/><Relationship Id="rId2" Type="http://schemas.openxmlformats.org/officeDocument/2006/relationships/image" Target="media/image6.png"/><Relationship Id="rId18" Type="http://schemas.openxmlformats.org/officeDocument/2006/relationships/image" Target="media/image4.jpeg"/><Relationship Id="rId17" Type="http://schemas.openxmlformats.org/officeDocument/2006/relationships/image" Target="media/image19.jpeg"/><Relationship Id="rId16" Type="http://schemas.openxmlformats.org/officeDocument/2006/relationships/image" Target="media/image18.jpeg"/><Relationship Id="rId15" Type="http://schemas.openxmlformats.org/officeDocument/2006/relationships/image" Target="media/image17.png"/><Relationship Id="rId14" Type="http://schemas.openxmlformats.org/officeDocument/2006/relationships/image" Target="media/image16.jpeg"/><Relationship Id="rId13" Type="http://schemas.openxmlformats.org/officeDocument/2006/relationships/image" Target="media/image15.jpeg"/><Relationship Id="rId12" Type="http://schemas.openxmlformats.org/officeDocument/2006/relationships/image" Target="media/image3.png"/><Relationship Id="rId11" Type="http://schemas.openxmlformats.org/officeDocument/2006/relationships/image" Target="media/image14.jpeg"/><Relationship Id="rId10" Type="http://schemas.openxmlformats.org/officeDocument/2006/relationships/image" Target="media/image13.jpeg"/><Relationship Id="rId1" Type="http://schemas.openxmlformats.org/officeDocument/2006/relationships/image" Target="media/image5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201830</xdr:colOff>
      <xdr:row>16</xdr:row>
      <xdr:rowOff>25003</xdr:rowOff>
    </xdr:from>
    <xdr:to>
      <xdr:col>19</xdr:col>
      <xdr:colOff>201830</xdr:colOff>
      <xdr:row>16</xdr:row>
      <xdr:rowOff>914400</xdr:rowOff>
    </xdr:to>
    <xdr:pic>
      <xdr:nvPicPr>
        <xdr:cNvPr id="254" name="图片 68" descr="宣传栏.jpg"/>
        <xdr:cNvPicPr/>
      </xdr:nvPicPr>
      <xdr:blipFill>
        <a:blip r:embed="rId1"/>
        <a:srcRect/>
        <a:stretch>
          <a:fillRect/>
        </a:stretch>
      </xdr:blipFill>
      <xdr:spPr>
        <a:xfrm>
          <a:off x="10279380" y="20903565"/>
          <a:ext cx="0" cy="8896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19</xdr:col>
      <xdr:colOff>307332</xdr:colOff>
      <xdr:row>17</xdr:row>
      <xdr:rowOff>74562</xdr:rowOff>
    </xdr:from>
    <xdr:to>
      <xdr:col>19</xdr:col>
      <xdr:colOff>307332</xdr:colOff>
      <xdr:row>17</xdr:row>
      <xdr:rowOff>636270</xdr:rowOff>
    </xdr:to>
    <xdr:pic>
      <xdr:nvPicPr>
        <xdr:cNvPr id="255" name="图片 67" descr="多功能.jpg"/>
        <xdr:cNvPicPr/>
      </xdr:nvPicPr>
      <xdr:blipFill>
        <a:blip r:embed="rId2"/>
        <a:srcRect/>
        <a:stretch>
          <a:fillRect/>
        </a:stretch>
      </xdr:blipFill>
      <xdr:spPr>
        <a:xfrm>
          <a:off x="10384790" y="22007195"/>
          <a:ext cx="0" cy="5619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19</xdr:col>
      <xdr:colOff>119263</xdr:colOff>
      <xdr:row>23</xdr:row>
      <xdr:rowOff>24854</xdr:rowOff>
    </xdr:from>
    <xdr:to>
      <xdr:col>19</xdr:col>
      <xdr:colOff>195405</xdr:colOff>
      <xdr:row>23</xdr:row>
      <xdr:rowOff>636270</xdr:rowOff>
    </xdr:to>
    <xdr:pic>
      <xdr:nvPicPr>
        <xdr:cNvPr id="260" name="图片 69" descr="便利店.png"/>
        <xdr:cNvPicPr/>
      </xdr:nvPicPr>
      <xdr:blipFill>
        <a:blip r:embed="rId3"/>
        <a:srcRect/>
        <a:stretch>
          <a:fillRect/>
        </a:stretch>
      </xdr:blipFill>
      <xdr:spPr>
        <a:xfrm>
          <a:off x="10196830" y="26541730"/>
          <a:ext cx="76200" cy="6115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19</xdr:col>
      <xdr:colOff>91740</xdr:colOff>
      <xdr:row>38</xdr:row>
      <xdr:rowOff>87203</xdr:rowOff>
    </xdr:from>
    <xdr:to>
      <xdr:col>19</xdr:col>
      <xdr:colOff>167271</xdr:colOff>
      <xdr:row>38</xdr:row>
      <xdr:rowOff>507365</xdr:rowOff>
    </xdr:to>
    <xdr:pic>
      <xdr:nvPicPr>
        <xdr:cNvPr id="266" name="图片 55" descr="防撞条.jpg"/>
        <xdr:cNvPicPr/>
      </xdr:nvPicPr>
      <xdr:blipFill>
        <a:blip r:embed="rId4"/>
        <a:srcRect/>
        <a:stretch>
          <a:fillRect/>
        </a:stretch>
      </xdr:blipFill>
      <xdr:spPr>
        <a:xfrm>
          <a:off x="10169525" y="37666295"/>
          <a:ext cx="75565" cy="4203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19</xdr:col>
      <xdr:colOff>201830</xdr:colOff>
      <xdr:row>16</xdr:row>
      <xdr:rowOff>25003</xdr:rowOff>
    </xdr:from>
    <xdr:to>
      <xdr:col>19</xdr:col>
      <xdr:colOff>201830</xdr:colOff>
      <xdr:row>16</xdr:row>
      <xdr:rowOff>914400</xdr:rowOff>
    </xdr:to>
    <xdr:pic>
      <xdr:nvPicPr>
        <xdr:cNvPr id="291" name="图片 68" descr="宣传栏.jpg"/>
        <xdr:cNvPicPr/>
      </xdr:nvPicPr>
      <xdr:blipFill>
        <a:blip r:embed="rId1"/>
        <a:srcRect/>
        <a:stretch>
          <a:fillRect/>
        </a:stretch>
      </xdr:blipFill>
      <xdr:spPr>
        <a:xfrm>
          <a:off x="10279380" y="20903565"/>
          <a:ext cx="0" cy="8896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19</xdr:col>
      <xdr:colOff>307332</xdr:colOff>
      <xdr:row>17</xdr:row>
      <xdr:rowOff>74562</xdr:rowOff>
    </xdr:from>
    <xdr:to>
      <xdr:col>19</xdr:col>
      <xdr:colOff>307332</xdr:colOff>
      <xdr:row>17</xdr:row>
      <xdr:rowOff>636270</xdr:rowOff>
    </xdr:to>
    <xdr:pic>
      <xdr:nvPicPr>
        <xdr:cNvPr id="292" name="图片 67" descr="多功能.jpg"/>
        <xdr:cNvPicPr/>
      </xdr:nvPicPr>
      <xdr:blipFill>
        <a:blip r:embed="rId2"/>
        <a:srcRect/>
        <a:stretch>
          <a:fillRect/>
        </a:stretch>
      </xdr:blipFill>
      <xdr:spPr>
        <a:xfrm>
          <a:off x="10384790" y="22007195"/>
          <a:ext cx="0" cy="5619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41"/>
  <sheetViews>
    <sheetView tabSelected="1" view="pageBreakPreview" zoomScaleNormal="100" workbookViewId="0">
      <pane ySplit="3" topLeftCell="A35" activePane="bottomLeft" state="frozen"/>
      <selection/>
      <selection pane="bottomLeft" activeCell="G11" sqref="G11"/>
    </sheetView>
  </sheetViews>
  <sheetFormatPr defaultColWidth="9" defaultRowHeight="13.5"/>
  <cols>
    <col min="1" max="1" width="6.125" style="1" customWidth="1"/>
    <col min="2" max="2" width="6.125" style="2" customWidth="1"/>
    <col min="3" max="3" width="7.63333333333333" style="2" customWidth="1"/>
    <col min="4" max="4" width="8.875" style="2" customWidth="1"/>
    <col min="5" max="5" width="31.1833333333333" style="4" customWidth="1"/>
    <col min="6" max="15" width="4.36666666666667" style="2" customWidth="1"/>
    <col min="16" max="16" width="5.725" style="5" customWidth="1"/>
    <col min="17" max="17" width="5" style="2" customWidth="1"/>
    <col min="18" max="18" width="7.15" style="6" customWidth="1"/>
    <col min="19" max="19" width="10.775" style="6" customWidth="1"/>
    <col min="20" max="20" width="27.8166666666667" style="2" customWidth="1"/>
    <col min="21" max="16384" width="9" style="1"/>
  </cols>
  <sheetData>
    <row r="1" s="1" customFormat="1" ht="38" customHeight="1" spans="2:20">
      <c r="B1" s="7" t="s">
        <v>0</v>
      </c>
      <c r="C1" s="7"/>
      <c r="D1" s="7"/>
      <c r="E1" s="8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19"/>
      <c r="S1" s="19"/>
      <c r="T1" s="20"/>
    </row>
    <row r="2" s="1" customFormat="1" ht="14" customHeight="1" spans="2:20">
      <c r="B2" s="3"/>
      <c r="C2" s="3"/>
      <c r="D2" s="3"/>
      <c r="E2" s="4"/>
      <c r="F2" s="3"/>
      <c r="G2" s="3"/>
      <c r="H2" s="3"/>
      <c r="I2" s="3"/>
      <c r="J2" s="3"/>
      <c r="K2" s="3"/>
      <c r="L2" s="3"/>
      <c r="M2" s="3"/>
      <c r="N2" s="3"/>
      <c r="O2" s="3"/>
      <c r="P2" s="17"/>
      <c r="Q2" s="3"/>
      <c r="R2" s="21"/>
      <c r="S2" s="21"/>
      <c r="T2" s="21" t="s">
        <v>1</v>
      </c>
    </row>
    <row r="3" s="2" customFormat="1" ht="41" customHeight="1" spans="1:20">
      <c r="A3" s="9" t="s">
        <v>2</v>
      </c>
      <c r="B3" s="9" t="s">
        <v>3</v>
      </c>
      <c r="C3" s="9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8" t="s">
        <v>17</v>
      </c>
      <c r="Q3" s="9" t="s">
        <v>18</v>
      </c>
      <c r="R3" s="22" t="s">
        <v>19</v>
      </c>
      <c r="S3" s="22" t="s">
        <v>20</v>
      </c>
      <c r="T3" s="9" t="s">
        <v>21</v>
      </c>
    </row>
    <row r="4" s="2" customFormat="1" ht="66" customHeight="1" spans="1:20">
      <c r="A4" s="11">
        <v>1</v>
      </c>
      <c r="B4" s="11">
        <v>223</v>
      </c>
      <c r="C4" s="12" t="s">
        <v>22</v>
      </c>
      <c r="D4" s="12" t="s">
        <v>23</v>
      </c>
      <c r="E4" s="13" t="s">
        <v>24</v>
      </c>
      <c r="F4" s="14">
        <v>120</v>
      </c>
      <c r="G4" s="14">
        <v>120</v>
      </c>
      <c r="H4" s="14">
        <v>120</v>
      </c>
      <c r="I4" s="14">
        <v>120</v>
      </c>
      <c r="J4" s="14">
        <v>0</v>
      </c>
      <c r="K4" s="14">
        <v>120</v>
      </c>
      <c r="L4" s="14">
        <v>240</v>
      </c>
      <c r="M4" s="14">
        <v>120</v>
      </c>
      <c r="N4" s="14">
        <v>150</v>
      </c>
      <c r="O4" s="14">
        <v>120</v>
      </c>
      <c r="P4" s="14">
        <f t="shared" ref="P4:P10" si="0">SUM(F4:O4)</f>
        <v>1230</v>
      </c>
      <c r="Q4" s="16" t="s">
        <v>25</v>
      </c>
      <c r="R4" s="23"/>
      <c r="S4" s="24"/>
      <c r="T4" s="11"/>
    </row>
    <row r="5" s="2" customFormat="1" ht="63" customHeight="1" spans="1:20">
      <c r="A5" s="11">
        <v>2</v>
      </c>
      <c r="B5" s="11">
        <v>224</v>
      </c>
      <c r="C5" s="12" t="s">
        <v>22</v>
      </c>
      <c r="D5" s="12" t="s">
        <v>26</v>
      </c>
      <c r="E5" s="13" t="s">
        <v>27</v>
      </c>
      <c r="F5" s="14">
        <v>20</v>
      </c>
      <c r="G5" s="14">
        <v>20</v>
      </c>
      <c r="H5" s="14">
        <v>20</v>
      </c>
      <c r="I5" s="14">
        <v>20</v>
      </c>
      <c r="J5" s="14">
        <v>20</v>
      </c>
      <c r="K5" s="14">
        <v>20</v>
      </c>
      <c r="L5" s="14">
        <v>20</v>
      </c>
      <c r="M5" s="14">
        <v>20</v>
      </c>
      <c r="N5" s="14">
        <v>30</v>
      </c>
      <c r="O5" s="14">
        <v>20</v>
      </c>
      <c r="P5" s="14">
        <f t="shared" si="0"/>
        <v>210</v>
      </c>
      <c r="Q5" s="16" t="s">
        <v>25</v>
      </c>
      <c r="R5" s="23"/>
      <c r="S5" s="24"/>
      <c r="T5" s="11"/>
    </row>
    <row r="6" s="2" customFormat="1" ht="84" customHeight="1" spans="1:20">
      <c r="A6" s="11">
        <v>3</v>
      </c>
      <c r="B6" s="11">
        <v>225</v>
      </c>
      <c r="C6" s="12" t="s">
        <v>22</v>
      </c>
      <c r="D6" s="12" t="s">
        <v>28</v>
      </c>
      <c r="E6" s="13" t="s">
        <v>29</v>
      </c>
      <c r="F6" s="14">
        <v>60</v>
      </c>
      <c r="G6" s="14">
        <v>60</v>
      </c>
      <c r="H6" s="14">
        <v>60</v>
      </c>
      <c r="I6" s="14">
        <v>60</v>
      </c>
      <c r="J6" s="14">
        <v>60</v>
      </c>
      <c r="K6" s="14">
        <v>60</v>
      </c>
      <c r="L6" s="14">
        <v>60</v>
      </c>
      <c r="M6" s="14">
        <v>60</v>
      </c>
      <c r="N6" s="14">
        <v>60</v>
      </c>
      <c r="O6" s="14">
        <v>60</v>
      </c>
      <c r="P6" s="14">
        <f t="shared" si="0"/>
        <v>600</v>
      </c>
      <c r="Q6" s="16" t="s">
        <v>25</v>
      </c>
      <c r="R6" s="23"/>
      <c r="S6" s="24"/>
      <c r="T6" s="11"/>
    </row>
    <row r="7" s="2" customFormat="1" ht="84" customHeight="1" spans="1:20">
      <c r="A7" s="11">
        <v>4</v>
      </c>
      <c r="B7" s="11">
        <v>226</v>
      </c>
      <c r="C7" s="12" t="s">
        <v>22</v>
      </c>
      <c r="D7" s="12" t="s">
        <v>30</v>
      </c>
      <c r="E7" s="15" t="s">
        <v>31</v>
      </c>
      <c r="F7" s="14">
        <v>4</v>
      </c>
      <c r="G7" s="14">
        <v>4</v>
      </c>
      <c r="H7" s="14">
        <v>4</v>
      </c>
      <c r="I7" s="14">
        <v>4</v>
      </c>
      <c r="J7" s="14">
        <v>2</v>
      </c>
      <c r="K7" s="14">
        <v>4</v>
      </c>
      <c r="L7" s="14">
        <v>4</v>
      </c>
      <c r="M7" s="14">
        <v>4</v>
      </c>
      <c r="N7" s="14">
        <v>4</v>
      </c>
      <c r="O7" s="14">
        <v>4</v>
      </c>
      <c r="P7" s="14">
        <f t="shared" si="0"/>
        <v>38</v>
      </c>
      <c r="Q7" s="16" t="s">
        <v>25</v>
      </c>
      <c r="R7" s="23"/>
      <c r="S7" s="24"/>
      <c r="T7" s="11"/>
    </row>
    <row r="8" s="2" customFormat="1" ht="84" customHeight="1" spans="1:20">
      <c r="A8" s="11">
        <v>5</v>
      </c>
      <c r="B8" s="11">
        <v>227</v>
      </c>
      <c r="C8" s="12" t="s">
        <v>22</v>
      </c>
      <c r="D8" s="12" t="s">
        <v>32</v>
      </c>
      <c r="E8" s="15" t="s">
        <v>33</v>
      </c>
      <c r="F8" s="14">
        <v>2</v>
      </c>
      <c r="G8" s="14">
        <v>2</v>
      </c>
      <c r="H8" s="14">
        <v>2</v>
      </c>
      <c r="I8" s="14">
        <v>2</v>
      </c>
      <c r="J8" s="14">
        <v>2</v>
      </c>
      <c r="K8" s="14">
        <v>2</v>
      </c>
      <c r="L8" s="14">
        <v>2</v>
      </c>
      <c r="M8" s="14">
        <v>2</v>
      </c>
      <c r="N8" s="14">
        <v>2</v>
      </c>
      <c r="O8" s="14">
        <v>2</v>
      </c>
      <c r="P8" s="14">
        <f t="shared" si="0"/>
        <v>20</v>
      </c>
      <c r="Q8" s="16" t="s">
        <v>25</v>
      </c>
      <c r="R8" s="23"/>
      <c r="S8" s="24"/>
      <c r="T8" s="11"/>
    </row>
    <row r="9" s="2" customFormat="1" ht="84" customHeight="1" spans="1:20">
      <c r="A9" s="11">
        <v>6</v>
      </c>
      <c r="B9" s="11">
        <v>228</v>
      </c>
      <c r="C9" s="12" t="s">
        <v>22</v>
      </c>
      <c r="D9" s="12" t="s">
        <v>34</v>
      </c>
      <c r="E9" s="13" t="s">
        <v>35</v>
      </c>
      <c r="F9" s="14">
        <v>40</v>
      </c>
      <c r="G9" s="14">
        <v>40</v>
      </c>
      <c r="H9" s="14">
        <v>40</v>
      </c>
      <c r="I9" s="14">
        <v>40</v>
      </c>
      <c r="J9" s="14">
        <v>40</v>
      </c>
      <c r="K9" s="14">
        <v>40</v>
      </c>
      <c r="L9" s="14">
        <v>40</v>
      </c>
      <c r="M9" s="14">
        <v>40</v>
      </c>
      <c r="N9" s="14">
        <v>40</v>
      </c>
      <c r="O9" s="14">
        <v>40</v>
      </c>
      <c r="P9" s="14">
        <f t="shared" si="0"/>
        <v>400</v>
      </c>
      <c r="Q9" s="16" t="s">
        <v>25</v>
      </c>
      <c r="R9" s="23"/>
      <c r="S9" s="24"/>
      <c r="T9" s="11"/>
    </row>
    <row r="10" s="2" customFormat="1" ht="84" customHeight="1" spans="1:20">
      <c r="A10" s="11">
        <v>7</v>
      </c>
      <c r="B10" s="11">
        <v>229</v>
      </c>
      <c r="C10" s="12" t="s">
        <v>22</v>
      </c>
      <c r="D10" s="16" t="s">
        <v>36</v>
      </c>
      <c r="E10" s="13" t="s">
        <v>37</v>
      </c>
      <c r="F10" s="14">
        <v>2</v>
      </c>
      <c r="G10" s="14">
        <v>2</v>
      </c>
      <c r="H10" s="14">
        <v>2</v>
      </c>
      <c r="I10" s="14">
        <v>2</v>
      </c>
      <c r="J10" s="14">
        <v>2</v>
      </c>
      <c r="K10" s="14">
        <v>2</v>
      </c>
      <c r="L10" s="14">
        <v>2</v>
      </c>
      <c r="M10" s="14">
        <v>2</v>
      </c>
      <c r="N10" s="14">
        <v>2</v>
      </c>
      <c r="O10" s="14">
        <v>2</v>
      </c>
      <c r="P10" s="14">
        <f t="shared" si="0"/>
        <v>20</v>
      </c>
      <c r="Q10" s="16" t="s">
        <v>25</v>
      </c>
      <c r="R10" s="23"/>
      <c r="S10" s="24"/>
      <c r="T10" s="11"/>
    </row>
    <row r="11" s="3" customFormat="1" ht="232" customHeight="1" spans="1:20">
      <c r="A11" s="11">
        <v>8</v>
      </c>
      <c r="B11" s="11">
        <v>231</v>
      </c>
      <c r="C11" s="12" t="s">
        <v>22</v>
      </c>
      <c r="D11" s="12" t="s">
        <v>38</v>
      </c>
      <c r="E11" s="15" t="s">
        <v>39</v>
      </c>
      <c r="F11" s="14">
        <v>0</v>
      </c>
      <c r="G11" s="14">
        <v>0</v>
      </c>
      <c r="H11" s="14">
        <v>84</v>
      </c>
      <c r="I11" s="14">
        <v>108</v>
      </c>
      <c r="J11" s="14">
        <v>0</v>
      </c>
      <c r="K11" s="14">
        <v>0</v>
      </c>
      <c r="L11" s="14">
        <v>18.34</v>
      </c>
      <c r="M11" s="14">
        <v>19</v>
      </c>
      <c r="N11" s="14">
        <v>10.484</v>
      </c>
      <c r="O11" s="14">
        <v>108</v>
      </c>
      <c r="P11" s="14">
        <f t="shared" ref="P11:P39" si="1">SUM(F11:O11)</f>
        <v>347.824</v>
      </c>
      <c r="Q11" s="12" t="s">
        <v>40</v>
      </c>
      <c r="R11" s="23"/>
      <c r="S11" s="24"/>
      <c r="T11" s="25" t="str">
        <f>_xlfn.DISPIMG("ID_A71941FC933F488B8DC722D1E7DD6615",1)</f>
        <v>=DISPIMG("ID_A71941FC933F488B8DC722D1E7DD6615",1)</v>
      </c>
    </row>
    <row r="12" s="3" customFormat="1" ht="126" customHeight="1" spans="1:20">
      <c r="A12" s="11">
        <v>9</v>
      </c>
      <c r="B12" s="11">
        <v>232</v>
      </c>
      <c r="C12" s="12" t="s">
        <v>22</v>
      </c>
      <c r="D12" s="12" t="s">
        <v>41</v>
      </c>
      <c r="E12" s="15" t="s">
        <v>42</v>
      </c>
      <c r="F12" s="14">
        <v>0</v>
      </c>
      <c r="G12" s="14">
        <v>0</v>
      </c>
      <c r="H12" s="14">
        <v>46.8</v>
      </c>
      <c r="I12" s="14">
        <v>51.7</v>
      </c>
      <c r="J12" s="14">
        <v>0</v>
      </c>
      <c r="K12" s="14">
        <v>0</v>
      </c>
      <c r="L12" s="14">
        <v>26.72</v>
      </c>
      <c r="M12" s="14">
        <v>27.86</v>
      </c>
      <c r="N12" s="14">
        <v>16.92</v>
      </c>
      <c r="O12" s="14">
        <v>49.5</v>
      </c>
      <c r="P12" s="14">
        <f t="shared" si="1"/>
        <v>219.5</v>
      </c>
      <c r="Q12" s="12" t="s">
        <v>40</v>
      </c>
      <c r="R12" s="23"/>
      <c r="S12" s="24"/>
      <c r="T12" s="25"/>
    </row>
    <row r="13" s="3" customFormat="1" ht="96" customHeight="1" spans="1:20">
      <c r="A13" s="11">
        <v>10</v>
      </c>
      <c r="B13" s="11">
        <v>233</v>
      </c>
      <c r="C13" s="12" t="s">
        <v>22</v>
      </c>
      <c r="D13" s="12" t="s">
        <v>43</v>
      </c>
      <c r="E13" s="15" t="s">
        <v>44</v>
      </c>
      <c r="F13" s="14">
        <v>0</v>
      </c>
      <c r="G13" s="14">
        <v>0</v>
      </c>
      <c r="H13" s="14">
        <v>2</v>
      </c>
      <c r="I13" s="14">
        <v>2</v>
      </c>
      <c r="J13" s="14">
        <v>0</v>
      </c>
      <c r="K13" s="14">
        <v>0</v>
      </c>
      <c r="L13" s="14">
        <v>2</v>
      </c>
      <c r="M13" s="14">
        <v>2</v>
      </c>
      <c r="N13" s="14">
        <v>2</v>
      </c>
      <c r="O13" s="14">
        <v>2</v>
      </c>
      <c r="P13" s="14">
        <f t="shared" si="1"/>
        <v>12</v>
      </c>
      <c r="Q13" s="11" t="s">
        <v>45</v>
      </c>
      <c r="R13" s="24"/>
      <c r="S13" s="24"/>
      <c r="T13" s="25"/>
    </row>
    <row r="14" s="3" customFormat="1" ht="176" customHeight="1" spans="1:20">
      <c r="A14" s="11">
        <v>11</v>
      </c>
      <c r="B14" s="11">
        <v>234</v>
      </c>
      <c r="C14" s="12" t="s">
        <v>22</v>
      </c>
      <c r="D14" s="12" t="s">
        <v>46</v>
      </c>
      <c r="E14" s="13" t="s">
        <v>47</v>
      </c>
      <c r="F14" s="14">
        <v>2</v>
      </c>
      <c r="G14" s="14">
        <v>2</v>
      </c>
      <c r="H14" s="14">
        <v>2</v>
      </c>
      <c r="I14" s="14">
        <v>2</v>
      </c>
      <c r="J14" s="14">
        <v>2</v>
      </c>
      <c r="K14" s="14">
        <v>0</v>
      </c>
      <c r="L14" s="14">
        <v>2</v>
      </c>
      <c r="M14" s="14">
        <v>2</v>
      </c>
      <c r="N14" s="14">
        <v>2</v>
      </c>
      <c r="O14" s="14">
        <v>2</v>
      </c>
      <c r="P14" s="14">
        <f t="shared" si="1"/>
        <v>18</v>
      </c>
      <c r="Q14" s="11" t="s">
        <v>48</v>
      </c>
      <c r="R14" s="24"/>
      <c r="S14" s="24"/>
      <c r="T14" s="11" t="str">
        <f>_xlfn.DISPIMG("ID_DDD0DBA85D394DE6930A9EA60A19D9E3",1)</f>
        <v>=DISPIMG("ID_DDD0DBA85D394DE6930A9EA60A19D9E3",1)</v>
      </c>
    </row>
    <row r="15" s="3" customFormat="1" ht="192" customHeight="1" spans="1:20">
      <c r="A15" s="11">
        <v>12</v>
      </c>
      <c r="B15" s="11">
        <v>235</v>
      </c>
      <c r="C15" s="12" t="s">
        <v>22</v>
      </c>
      <c r="D15" s="12" t="s">
        <v>49</v>
      </c>
      <c r="E15" s="13" t="s">
        <v>50</v>
      </c>
      <c r="F15" s="14">
        <v>2</v>
      </c>
      <c r="G15" s="14">
        <v>2</v>
      </c>
      <c r="H15" s="14">
        <v>2</v>
      </c>
      <c r="I15" s="14">
        <v>2</v>
      </c>
      <c r="J15" s="14">
        <v>2</v>
      </c>
      <c r="K15" s="14">
        <v>0</v>
      </c>
      <c r="L15" s="14">
        <v>2</v>
      </c>
      <c r="M15" s="14">
        <v>2</v>
      </c>
      <c r="N15" s="14">
        <v>2</v>
      </c>
      <c r="O15" s="14">
        <v>2</v>
      </c>
      <c r="P15" s="14">
        <f t="shared" si="1"/>
        <v>18</v>
      </c>
      <c r="Q15" s="11" t="s">
        <v>48</v>
      </c>
      <c r="R15" s="24"/>
      <c r="S15" s="24"/>
      <c r="T15" s="11" t="str">
        <f>_xlfn.DISPIMG("ID_DE72EE51D7024591B619D53A7B60A5FF",1)</f>
        <v>=DISPIMG("ID_DE72EE51D7024591B619D53A7B60A5FF",1)</v>
      </c>
    </row>
    <row r="16" s="3" customFormat="1" ht="180" customHeight="1" spans="1:20">
      <c r="A16" s="11">
        <v>13</v>
      </c>
      <c r="B16" s="11">
        <v>236</v>
      </c>
      <c r="C16" s="12" t="s">
        <v>22</v>
      </c>
      <c r="D16" s="12" t="s">
        <v>51</v>
      </c>
      <c r="E16" s="13" t="s">
        <v>52</v>
      </c>
      <c r="F16" s="14">
        <v>10</v>
      </c>
      <c r="G16" s="14">
        <v>10</v>
      </c>
      <c r="H16" s="14">
        <v>10</v>
      </c>
      <c r="I16" s="14">
        <v>10</v>
      </c>
      <c r="J16" s="14">
        <v>10</v>
      </c>
      <c r="K16" s="14">
        <v>0</v>
      </c>
      <c r="L16" s="14">
        <v>10</v>
      </c>
      <c r="M16" s="14">
        <v>10</v>
      </c>
      <c r="N16" s="14">
        <v>10</v>
      </c>
      <c r="O16" s="14">
        <v>10</v>
      </c>
      <c r="P16" s="14">
        <f t="shared" si="1"/>
        <v>90</v>
      </c>
      <c r="Q16" s="11" t="s">
        <v>48</v>
      </c>
      <c r="R16" s="24"/>
      <c r="S16" s="24"/>
      <c r="T16" s="11" t="str">
        <f>_xlfn.DISPIMG("ID_ED45EC7A192A4642895AD32280F43C1F",1)</f>
        <v>=DISPIMG("ID_ED45EC7A192A4642895AD32280F43C1F",1)</v>
      </c>
    </row>
    <row r="17" s="3" customFormat="1" ht="83" customHeight="1" spans="1:20">
      <c r="A17" s="11">
        <v>14</v>
      </c>
      <c r="B17" s="11">
        <v>237</v>
      </c>
      <c r="C17" s="12" t="s">
        <v>22</v>
      </c>
      <c r="D17" s="12" t="s">
        <v>53</v>
      </c>
      <c r="E17" s="13" t="s">
        <v>54</v>
      </c>
      <c r="F17" s="14">
        <v>2</v>
      </c>
      <c r="G17" s="14">
        <v>2</v>
      </c>
      <c r="H17" s="14">
        <v>2</v>
      </c>
      <c r="I17" s="14">
        <v>2</v>
      </c>
      <c r="J17" s="14">
        <v>2</v>
      </c>
      <c r="K17" s="14">
        <v>0</v>
      </c>
      <c r="L17" s="14">
        <v>2</v>
      </c>
      <c r="M17" s="14">
        <v>2</v>
      </c>
      <c r="N17" s="14">
        <v>2</v>
      </c>
      <c r="O17" s="14">
        <v>2</v>
      </c>
      <c r="P17" s="14">
        <f t="shared" si="1"/>
        <v>18</v>
      </c>
      <c r="Q17" s="11" t="s">
        <v>45</v>
      </c>
      <c r="R17" s="24"/>
      <c r="S17" s="24"/>
      <c r="T17" s="11"/>
    </row>
    <row r="18" s="3" customFormat="1" ht="61" customHeight="1" spans="1:20">
      <c r="A18" s="11">
        <v>15</v>
      </c>
      <c r="B18" s="11">
        <v>238</v>
      </c>
      <c r="C18" s="12" t="s">
        <v>22</v>
      </c>
      <c r="D18" s="12" t="s">
        <v>55</v>
      </c>
      <c r="E18" s="13" t="s">
        <v>56</v>
      </c>
      <c r="F18" s="14">
        <v>20</v>
      </c>
      <c r="G18" s="14">
        <v>20</v>
      </c>
      <c r="H18" s="14">
        <v>20</v>
      </c>
      <c r="I18" s="14">
        <v>20</v>
      </c>
      <c r="J18" s="14">
        <v>0</v>
      </c>
      <c r="K18" s="14">
        <v>0</v>
      </c>
      <c r="L18" s="14">
        <v>20</v>
      </c>
      <c r="M18" s="14">
        <v>20</v>
      </c>
      <c r="N18" s="14">
        <v>20</v>
      </c>
      <c r="O18" s="14">
        <v>20</v>
      </c>
      <c r="P18" s="14">
        <f t="shared" si="1"/>
        <v>160</v>
      </c>
      <c r="Q18" s="11" t="s">
        <v>40</v>
      </c>
      <c r="R18" s="24"/>
      <c r="S18" s="24"/>
      <c r="T18" s="11"/>
    </row>
    <row r="19" s="3" customFormat="1" ht="72" customHeight="1" spans="1:20">
      <c r="A19" s="11">
        <v>16</v>
      </c>
      <c r="B19" s="11">
        <v>239</v>
      </c>
      <c r="C19" s="12" t="s">
        <v>22</v>
      </c>
      <c r="D19" s="12" t="s">
        <v>57</v>
      </c>
      <c r="E19" s="13" t="s">
        <v>58</v>
      </c>
      <c r="F19" s="14">
        <v>2</v>
      </c>
      <c r="G19" s="14">
        <v>2</v>
      </c>
      <c r="H19" s="14">
        <v>2</v>
      </c>
      <c r="I19" s="14">
        <v>2</v>
      </c>
      <c r="J19" s="14">
        <v>2</v>
      </c>
      <c r="K19" s="14">
        <v>0</v>
      </c>
      <c r="L19" s="14">
        <v>2</v>
      </c>
      <c r="M19" s="14">
        <v>2</v>
      </c>
      <c r="N19" s="14">
        <v>2</v>
      </c>
      <c r="O19" s="14">
        <v>2</v>
      </c>
      <c r="P19" s="14">
        <f t="shared" si="1"/>
        <v>18</v>
      </c>
      <c r="Q19" s="11" t="s">
        <v>48</v>
      </c>
      <c r="R19" s="24"/>
      <c r="S19" s="24"/>
      <c r="T19" s="11" t="str">
        <f>_xlfn.DISPIMG("ID_835F5B9CA3C54E728BDB99FC70B60A77",1)</f>
        <v>=DISPIMG("ID_835F5B9CA3C54E728BDB99FC70B60A77",1)</v>
      </c>
    </row>
    <row r="20" s="3" customFormat="1" ht="72" customHeight="1" spans="1:20">
      <c r="A20" s="11">
        <v>17</v>
      </c>
      <c r="B20" s="11">
        <v>240</v>
      </c>
      <c r="C20" s="12" t="s">
        <v>22</v>
      </c>
      <c r="D20" s="12" t="s">
        <v>59</v>
      </c>
      <c r="E20" s="15" t="s">
        <v>58</v>
      </c>
      <c r="F20" s="14">
        <v>2</v>
      </c>
      <c r="G20" s="14">
        <v>2</v>
      </c>
      <c r="H20" s="14">
        <v>2</v>
      </c>
      <c r="I20" s="14">
        <v>2</v>
      </c>
      <c r="J20" s="14">
        <v>2</v>
      </c>
      <c r="K20" s="14">
        <v>0</v>
      </c>
      <c r="L20" s="14">
        <v>2</v>
      </c>
      <c r="M20" s="14">
        <v>2</v>
      </c>
      <c r="N20" s="14">
        <v>2</v>
      </c>
      <c r="O20" s="14">
        <v>2</v>
      </c>
      <c r="P20" s="14">
        <f t="shared" si="1"/>
        <v>18</v>
      </c>
      <c r="Q20" s="11" t="s">
        <v>48</v>
      </c>
      <c r="R20" s="24"/>
      <c r="S20" s="24"/>
      <c r="T20" s="11" t="str">
        <f>_xlfn.DISPIMG("ID_B9C2FCAEB7064359A0BD5DDD521E350A",1)</f>
        <v>=DISPIMG("ID_B9C2FCAEB7064359A0BD5DDD521E350A",1)</v>
      </c>
    </row>
    <row r="21" s="3" customFormat="1" ht="54" customHeight="1" spans="1:20">
      <c r="A21" s="11">
        <v>18</v>
      </c>
      <c r="B21" s="11">
        <v>241</v>
      </c>
      <c r="C21" s="12" t="s">
        <v>22</v>
      </c>
      <c r="D21" s="12" t="s">
        <v>60</v>
      </c>
      <c r="E21" s="15" t="s">
        <v>61</v>
      </c>
      <c r="F21" s="14">
        <v>10</v>
      </c>
      <c r="G21" s="14">
        <v>10</v>
      </c>
      <c r="H21" s="14">
        <v>10</v>
      </c>
      <c r="I21" s="14">
        <v>10</v>
      </c>
      <c r="J21" s="14">
        <v>0</v>
      </c>
      <c r="K21" s="14">
        <v>0</v>
      </c>
      <c r="L21" s="14">
        <v>10</v>
      </c>
      <c r="M21" s="14">
        <v>10</v>
      </c>
      <c r="N21" s="14">
        <v>10</v>
      </c>
      <c r="O21" s="14">
        <v>10</v>
      </c>
      <c r="P21" s="14">
        <f t="shared" si="1"/>
        <v>80</v>
      </c>
      <c r="Q21" s="11" t="s">
        <v>40</v>
      </c>
      <c r="R21" s="24"/>
      <c r="S21" s="24"/>
      <c r="T21" s="11" t="str">
        <f>_xlfn.DISPIMG("ID_CA55812C8069437FAE83F7A8CBC1E2E1",1)</f>
        <v>=DISPIMG("ID_CA55812C8069437FAE83F7A8CBC1E2E1",1)</v>
      </c>
    </row>
    <row r="22" s="3" customFormat="1" ht="53" customHeight="1" spans="1:20">
      <c r="A22" s="11">
        <v>19</v>
      </c>
      <c r="B22" s="11">
        <v>242</v>
      </c>
      <c r="C22" s="12" t="s">
        <v>22</v>
      </c>
      <c r="D22" s="12" t="s">
        <v>62</v>
      </c>
      <c r="E22" s="15" t="s">
        <v>63</v>
      </c>
      <c r="F22" s="14">
        <v>2</v>
      </c>
      <c r="G22" s="14">
        <v>2</v>
      </c>
      <c r="H22" s="14">
        <v>2</v>
      </c>
      <c r="I22" s="14">
        <v>2</v>
      </c>
      <c r="J22" s="14">
        <v>0</v>
      </c>
      <c r="K22" s="14">
        <v>0</v>
      </c>
      <c r="L22" s="14">
        <v>2</v>
      </c>
      <c r="M22" s="14">
        <v>2</v>
      </c>
      <c r="N22" s="14">
        <v>2</v>
      </c>
      <c r="O22" s="14">
        <v>2</v>
      </c>
      <c r="P22" s="14">
        <f t="shared" si="1"/>
        <v>16</v>
      </c>
      <c r="Q22" s="11" t="s">
        <v>45</v>
      </c>
      <c r="R22" s="24"/>
      <c r="S22" s="24"/>
      <c r="T22" s="11"/>
    </row>
    <row r="23" s="3" customFormat="1" ht="48.95" customHeight="1" spans="1:20">
      <c r="A23" s="11">
        <v>20</v>
      </c>
      <c r="B23" s="11">
        <v>243</v>
      </c>
      <c r="C23" s="12" t="s">
        <v>22</v>
      </c>
      <c r="D23" s="12" t="s">
        <v>64</v>
      </c>
      <c r="E23" s="15" t="s">
        <v>65</v>
      </c>
      <c r="F23" s="14">
        <v>4</v>
      </c>
      <c r="G23" s="14">
        <v>4</v>
      </c>
      <c r="H23" s="14">
        <v>4</v>
      </c>
      <c r="I23" s="14">
        <v>4</v>
      </c>
      <c r="J23" s="14">
        <v>4</v>
      </c>
      <c r="K23" s="14">
        <v>0</v>
      </c>
      <c r="L23" s="14">
        <v>4</v>
      </c>
      <c r="M23" s="14">
        <v>4</v>
      </c>
      <c r="N23" s="14">
        <v>4</v>
      </c>
      <c r="O23" s="14">
        <v>4</v>
      </c>
      <c r="P23" s="14">
        <f t="shared" si="1"/>
        <v>36</v>
      </c>
      <c r="Q23" s="11" t="s">
        <v>48</v>
      </c>
      <c r="R23" s="24"/>
      <c r="S23" s="24"/>
      <c r="T23" s="11" t="str">
        <f>_xlfn.DISPIMG("ID_470672AC65714123BD69FB409EEB0AC9",1)</f>
        <v>=DISPIMG("ID_470672AC65714123BD69FB409EEB0AC9",1)</v>
      </c>
    </row>
    <row r="24" s="3" customFormat="1" ht="50.1" customHeight="1" spans="1:20">
      <c r="A24" s="11">
        <v>21</v>
      </c>
      <c r="B24" s="11">
        <v>244</v>
      </c>
      <c r="C24" s="12" t="s">
        <v>22</v>
      </c>
      <c r="D24" s="12" t="s">
        <v>66</v>
      </c>
      <c r="E24" s="15" t="s">
        <v>67</v>
      </c>
      <c r="F24" s="14">
        <v>2</v>
      </c>
      <c r="G24" s="14">
        <v>2</v>
      </c>
      <c r="H24" s="14">
        <v>2</v>
      </c>
      <c r="I24" s="14">
        <v>2</v>
      </c>
      <c r="J24" s="14">
        <v>0</v>
      </c>
      <c r="K24" s="14">
        <v>0</v>
      </c>
      <c r="L24" s="14">
        <v>2</v>
      </c>
      <c r="M24" s="14">
        <v>2</v>
      </c>
      <c r="N24" s="14">
        <v>2</v>
      </c>
      <c r="O24" s="14">
        <v>2</v>
      </c>
      <c r="P24" s="14">
        <f t="shared" si="1"/>
        <v>16</v>
      </c>
      <c r="Q24" s="11" t="s">
        <v>45</v>
      </c>
      <c r="R24" s="24"/>
      <c r="S24" s="24"/>
      <c r="T24" s="11" t="str">
        <f>_xlfn.DISPIMG("ID_2C2CAB89AE344E8DB77EC7A0AC6A3E9B",1)</f>
        <v>=DISPIMG("ID_2C2CAB89AE344E8DB77EC7A0AC6A3E9B",1)</v>
      </c>
    </row>
    <row r="25" s="3" customFormat="1" ht="63.95" customHeight="1" spans="1:20">
      <c r="A25" s="11">
        <v>22</v>
      </c>
      <c r="B25" s="11">
        <v>245</v>
      </c>
      <c r="C25" s="12" t="s">
        <v>22</v>
      </c>
      <c r="D25" s="12" t="s">
        <v>68</v>
      </c>
      <c r="E25" s="15" t="s">
        <v>69</v>
      </c>
      <c r="F25" s="14">
        <v>4</v>
      </c>
      <c r="G25" s="14">
        <v>4</v>
      </c>
      <c r="H25" s="14">
        <v>4</v>
      </c>
      <c r="I25" s="14">
        <v>4</v>
      </c>
      <c r="J25" s="14">
        <v>4</v>
      </c>
      <c r="K25" s="14">
        <v>0</v>
      </c>
      <c r="L25" s="14">
        <v>4</v>
      </c>
      <c r="M25" s="14">
        <v>4</v>
      </c>
      <c r="N25" s="14">
        <v>4</v>
      </c>
      <c r="O25" s="14">
        <v>4</v>
      </c>
      <c r="P25" s="14">
        <f t="shared" si="1"/>
        <v>36</v>
      </c>
      <c r="Q25" s="11" t="s">
        <v>48</v>
      </c>
      <c r="R25" s="24"/>
      <c r="S25" s="24"/>
      <c r="T25" s="11" t="str">
        <f>_xlfn.DISPIMG("ID_71ABF52E384B417BA883436183A19C56",1)</f>
        <v>=DISPIMG("ID_71ABF52E384B417BA883436183A19C56",1)</v>
      </c>
    </row>
    <row r="26" s="3" customFormat="1" ht="66" customHeight="1" spans="1:20">
      <c r="A26" s="11">
        <v>23</v>
      </c>
      <c r="B26" s="11">
        <v>246</v>
      </c>
      <c r="C26" s="12" t="s">
        <v>22</v>
      </c>
      <c r="D26" s="12" t="s">
        <v>70</v>
      </c>
      <c r="E26" s="15" t="s">
        <v>56</v>
      </c>
      <c r="F26" s="14">
        <v>5.4</v>
      </c>
      <c r="G26" s="14">
        <v>5.4</v>
      </c>
      <c r="H26" s="14">
        <v>3.8</v>
      </c>
      <c r="I26" s="14">
        <v>8.58</v>
      </c>
      <c r="J26" s="14">
        <v>0</v>
      </c>
      <c r="K26" s="14">
        <v>0</v>
      </c>
      <c r="L26" s="14">
        <v>2.97</v>
      </c>
      <c r="M26" s="14">
        <v>5.76</v>
      </c>
      <c r="N26" s="14">
        <v>5.76</v>
      </c>
      <c r="O26" s="14">
        <v>5.76</v>
      </c>
      <c r="P26" s="14">
        <f t="shared" si="1"/>
        <v>43.43</v>
      </c>
      <c r="Q26" s="11" t="s">
        <v>40</v>
      </c>
      <c r="R26" s="24"/>
      <c r="S26" s="24"/>
      <c r="T26" s="26" t="str">
        <f>_xlfn.DISPIMG("ID_647476D863044F7B976463EE18FCC0DB",1)</f>
        <v>=DISPIMG("ID_647476D863044F7B976463EE18FCC0DB",1)</v>
      </c>
    </row>
    <row r="27" s="3" customFormat="1" ht="66.95" customHeight="1" spans="1:20">
      <c r="A27" s="11">
        <v>24</v>
      </c>
      <c r="B27" s="11">
        <v>247</v>
      </c>
      <c r="C27" s="12" t="s">
        <v>22</v>
      </c>
      <c r="D27" s="12" t="s">
        <v>71</v>
      </c>
      <c r="E27" s="15" t="s">
        <v>72</v>
      </c>
      <c r="F27" s="14">
        <v>50</v>
      </c>
      <c r="G27" s="14">
        <v>50</v>
      </c>
      <c r="H27" s="14">
        <v>50</v>
      </c>
      <c r="I27" s="14">
        <v>50</v>
      </c>
      <c r="J27" s="14">
        <v>50</v>
      </c>
      <c r="K27" s="14">
        <v>0</v>
      </c>
      <c r="L27" s="14">
        <v>50</v>
      </c>
      <c r="M27" s="14">
        <v>50</v>
      </c>
      <c r="N27" s="14">
        <v>50</v>
      </c>
      <c r="O27" s="14">
        <v>50</v>
      </c>
      <c r="P27" s="14">
        <f t="shared" si="1"/>
        <v>450</v>
      </c>
      <c r="Q27" s="11" t="s">
        <v>48</v>
      </c>
      <c r="R27" s="24"/>
      <c r="S27" s="24"/>
      <c r="T27" s="11" t="str">
        <f>_xlfn.DISPIMG("ID_363B2DF3431F4D778A03F95AAE3D2A87",1)</f>
        <v>=DISPIMG("ID_363B2DF3431F4D778A03F95AAE3D2A87",1)</v>
      </c>
    </row>
    <row r="28" s="3" customFormat="1" ht="57" customHeight="1" spans="1:20">
      <c r="A28" s="11">
        <v>25</v>
      </c>
      <c r="B28" s="11">
        <v>248</v>
      </c>
      <c r="C28" s="12" t="s">
        <v>22</v>
      </c>
      <c r="D28" s="12" t="s">
        <v>73</v>
      </c>
      <c r="E28" s="13" t="s">
        <v>56</v>
      </c>
      <c r="F28" s="14">
        <v>15</v>
      </c>
      <c r="G28" s="14">
        <v>15</v>
      </c>
      <c r="H28" s="14">
        <v>15</v>
      </c>
      <c r="I28" s="14">
        <v>15</v>
      </c>
      <c r="J28" s="14">
        <v>0</v>
      </c>
      <c r="K28" s="14">
        <v>0</v>
      </c>
      <c r="L28" s="14">
        <v>15</v>
      </c>
      <c r="M28" s="14">
        <v>15</v>
      </c>
      <c r="N28" s="14">
        <v>15</v>
      </c>
      <c r="O28" s="14">
        <v>15</v>
      </c>
      <c r="P28" s="14">
        <f t="shared" si="1"/>
        <v>120</v>
      </c>
      <c r="Q28" s="11" t="s">
        <v>40</v>
      </c>
      <c r="R28" s="24"/>
      <c r="S28" s="24"/>
      <c r="T28" s="11" t="str">
        <f>_xlfn.DISPIMG("ID_E934E874AA32448DA3FCEA0B1AEC36D9",1)</f>
        <v>=DISPIMG("ID_E934E874AA32448DA3FCEA0B1AEC36D9",1)</v>
      </c>
    </row>
    <row r="29" s="3" customFormat="1" ht="63" customHeight="1" spans="1:20">
      <c r="A29" s="11">
        <v>26</v>
      </c>
      <c r="B29" s="11">
        <v>249</v>
      </c>
      <c r="C29" s="12" t="s">
        <v>22</v>
      </c>
      <c r="D29" s="12" t="s">
        <v>74</v>
      </c>
      <c r="E29" s="13" t="s">
        <v>75</v>
      </c>
      <c r="F29" s="14">
        <v>4</v>
      </c>
      <c r="G29" s="14">
        <v>4</v>
      </c>
      <c r="H29" s="14">
        <v>4</v>
      </c>
      <c r="I29" s="14">
        <v>4</v>
      </c>
      <c r="J29" s="14">
        <v>0</v>
      </c>
      <c r="K29" s="14">
        <v>0</v>
      </c>
      <c r="L29" s="14">
        <v>4</v>
      </c>
      <c r="M29" s="14">
        <v>4</v>
      </c>
      <c r="N29" s="14">
        <v>4</v>
      </c>
      <c r="O29" s="14">
        <v>4</v>
      </c>
      <c r="P29" s="14">
        <f t="shared" si="1"/>
        <v>32</v>
      </c>
      <c r="Q29" s="11" t="s">
        <v>48</v>
      </c>
      <c r="R29" s="24"/>
      <c r="S29" s="24"/>
      <c r="T29" s="11" t="str">
        <f>_xlfn.DISPIMG("ID_F8BC99A6646F41DD8A5010BF9BE0AA47",1)</f>
        <v>=DISPIMG("ID_F8BC99A6646F41DD8A5010BF9BE0AA47",1)</v>
      </c>
    </row>
    <row r="30" s="3" customFormat="1" ht="63.95" customHeight="1" spans="1:20">
      <c r="A30" s="11">
        <v>27</v>
      </c>
      <c r="B30" s="11">
        <v>250</v>
      </c>
      <c r="C30" s="12" t="s">
        <v>22</v>
      </c>
      <c r="D30" s="12" t="s">
        <v>76</v>
      </c>
      <c r="E30" s="13" t="s">
        <v>77</v>
      </c>
      <c r="F30" s="14">
        <v>4</v>
      </c>
      <c r="G30" s="14">
        <v>4</v>
      </c>
      <c r="H30" s="14">
        <v>4</v>
      </c>
      <c r="I30" s="14">
        <v>4</v>
      </c>
      <c r="J30" s="14">
        <v>0</v>
      </c>
      <c r="K30" s="14">
        <v>0</v>
      </c>
      <c r="L30" s="14">
        <v>4</v>
      </c>
      <c r="M30" s="14">
        <v>4</v>
      </c>
      <c r="N30" s="14">
        <v>4</v>
      </c>
      <c r="O30" s="14">
        <v>4</v>
      </c>
      <c r="P30" s="14">
        <f t="shared" si="1"/>
        <v>32</v>
      </c>
      <c r="Q30" s="11" t="s">
        <v>48</v>
      </c>
      <c r="R30" s="24"/>
      <c r="S30" s="24"/>
      <c r="T30" s="11" t="str">
        <f>_xlfn.DISPIMG("ID_D1068DD5F075431098D63DCFB11D1CCD",1)</f>
        <v>=DISPIMG("ID_D1068DD5F075431098D63DCFB11D1CCD",1)</v>
      </c>
    </row>
    <row r="31" s="3" customFormat="1" ht="63" customHeight="1" spans="1:20">
      <c r="A31" s="11">
        <v>28</v>
      </c>
      <c r="B31" s="11">
        <v>251</v>
      </c>
      <c r="C31" s="12" t="s">
        <v>22</v>
      </c>
      <c r="D31" s="12" t="s">
        <v>78</v>
      </c>
      <c r="E31" s="13" t="s">
        <v>75</v>
      </c>
      <c r="F31" s="14">
        <v>2</v>
      </c>
      <c r="G31" s="14">
        <v>2</v>
      </c>
      <c r="H31" s="14">
        <v>2</v>
      </c>
      <c r="I31" s="14">
        <v>2</v>
      </c>
      <c r="J31" s="14">
        <v>0</v>
      </c>
      <c r="K31" s="14">
        <v>0</v>
      </c>
      <c r="L31" s="14">
        <v>2</v>
      </c>
      <c r="M31" s="14">
        <v>2</v>
      </c>
      <c r="N31" s="14">
        <v>2</v>
      </c>
      <c r="O31" s="14">
        <v>2</v>
      </c>
      <c r="P31" s="14">
        <f t="shared" si="1"/>
        <v>16</v>
      </c>
      <c r="Q31" s="11" t="s">
        <v>48</v>
      </c>
      <c r="R31" s="24"/>
      <c r="S31" s="24"/>
      <c r="T31" s="11" t="str">
        <f>_xlfn.DISPIMG("ID_154D013F776A4C96AF5AD5662586EB0E",1)</f>
        <v>=DISPIMG("ID_154D013F776A4C96AF5AD5662586EB0E",1)</v>
      </c>
    </row>
    <row r="32" s="3" customFormat="1" ht="57" customHeight="1" spans="1:20">
      <c r="A32" s="11">
        <v>29</v>
      </c>
      <c r="B32" s="11">
        <v>252</v>
      </c>
      <c r="C32" s="12" t="s">
        <v>22</v>
      </c>
      <c r="D32" s="12" t="s">
        <v>79</v>
      </c>
      <c r="E32" s="13" t="s">
        <v>75</v>
      </c>
      <c r="F32" s="14">
        <v>2</v>
      </c>
      <c r="G32" s="14">
        <v>2</v>
      </c>
      <c r="H32" s="14">
        <v>2</v>
      </c>
      <c r="I32" s="14">
        <v>2</v>
      </c>
      <c r="J32" s="14">
        <v>0</v>
      </c>
      <c r="K32" s="14">
        <v>0</v>
      </c>
      <c r="L32" s="14">
        <v>2</v>
      </c>
      <c r="M32" s="14">
        <v>2</v>
      </c>
      <c r="N32" s="14">
        <v>2</v>
      </c>
      <c r="O32" s="14">
        <v>2</v>
      </c>
      <c r="P32" s="14">
        <f t="shared" si="1"/>
        <v>16</v>
      </c>
      <c r="Q32" s="11" t="s">
        <v>48</v>
      </c>
      <c r="R32" s="24"/>
      <c r="S32" s="24"/>
      <c r="T32" s="11" t="str">
        <f>_xlfn.DISPIMG("ID_331F4F37E279482DBF02C410DCBEEB26",1)</f>
        <v>=DISPIMG("ID_331F4F37E279482DBF02C410DCBEEB26",1)</v>
      </c>
    </row>
    <row r="33" s="3" customFormat="1" ht="50.1" customHeight="1" spans="1:20">
      <c r="A33" s="11">
        <v>30</v>
      </c>
      <c r="B33" s="11">
        <v>253</v>
      </c>
      <c r="C33" s="12" t="s">
        <v>22</v>
      </c>
      <c r="D33" s="12" t="s">
        <v>80</v>
      </c>
      <c r="E33" s="13" t="s">
        <v>75</v>
      </c>
      <c r="F33" s="14">
        <v>4</v>
      </c>
      <c r="G33" s="14">
        <v>4</v>
      </c>
      <c r="H33" s="14">
        <v>4</v>
      </c>
      <c r="I33" s="14">
        <v>4</v>
      </c>
      <c r="J33" s="14">
        <v>0</v>
      </c>
      <c r="K33" s="14">
        <v>0</v>
      </c>
      <c r="L33" s="14">
        <v>4</v>
      </c>
      <c r="M33" s="14">
        <v>4</v>
      </c>
      <c r="N33" s="14">
        <v>4</v>
      </c>
      <c r="O33" s="14">
        <v>4</v>
      </c>
      <c r="P33" s="14">
        <f t="shared" si="1"/>
        <v>32</v>
      </c>
      <c r="Q33" s="11" t="s">
        <v>48</v>
      </c>
      <c r="R33" s="24"/>
      <c r="S33" s="24"/>
      <c r="T33" s="11"/>
    </row>
    <row r="34" s="3" customFormat="1" ht="54" customHeight="1" spans="1:20">
      <c r="A34" s="11">
        <v>31</v>
      </c>
      <c r="B34" s="11">
        <v>254</v>
      </c>
      <c r="C34" s="12" t="s">
        <v>22</v>
      </c>
      <c r="D34" s="12" t="s">
        <v>81</v>
      </c>
      <c r="E34" s="15" t="s">
        <v>82</v>
      </c>
      <c r="F34" s="14">
        <v>8</v>
      </c>
      <c r="G34" s="14">
        <v>8</v>
      </c>
      <c r="H34" s="14">
        <v>8</v>
      </c>
      <c r="I34" s="14">
        <v>8</v>
      </c>
      <c r="J34" s="14">
        <v>8</v>
      </c>
      <c r="K34" s="14">
        <v>0</v>
      </c>
      <c r="L34" s="14">
        <v>8</v>
      </c>
      <c r="M34" s="14">
        <v>8</v>
      </c>
      <c r="N34" s="14">
        <v>8</v>
      </c>
      <c r="O34" s="14">
        <v>8</v>
      </c>
      <c r="P34" s="14">
        <f t="shared" si="1"/>
        <v>72</v>
      </c>
      <c r="Q34" s="11" t="s">
        <v>48</v>
      </c>
      <c r="R34" s="24"/>
      <c r="S34" s="24"/>
      <c r="T34" s="11"/>
    </row>
    <row r="35" s="3" customFormat="1" ht="48" customHeight="1" spans="1:20">
      <c r="A35" s="11">
        <v>32</v>
      </c>
      <c r="B35" s="11">
        <v>255</v>
      </c>
      <c r="C35" s="12" t="s">
        <v>22</v>
      </c>
      <c r="D35" s="12" t="s">
        <v>83</v>
      </c>
      <c r="E35" s="15" t="s">
        <v>84</v>
      </c>
      <c r="F35" s="14">
        <v>50</v>
      </c>
      <c r="G35" s="14">
        <v>50</v>
      </c>
      <c r="H35" s="14">
        <v>50</v>
      </c>
      <c r="I35" s="14">
        <v>50</v>
      </c>
      <c r="J35" s="14">
        <v>50</v>
      </c>
      <c r="K35" s="14">
        <v>0</v>
      </c>
      <c r="L35" s="14">
        <v>50</v>
      </c>
      <c r="M35" s="14">
        <v>50</v>
      </c>
      <c r="N35" s="14">
        <v>50</v>
      </c>
      <c r="O35" s="14">
        <v>50</v>
      </c>
      <c r="P35" s="14">
        <f t="shared" si="1"/>
        <v>450</v>
      </c>
      <c r="Q35" s="11" t="s">
        <v>48</v>
      </c>
      <c r="R35" s="24"/>
      <c r="S35" s="24"/>
      <c r="T35" s="11"/>
    </row>
    <row r="36" s="3" customFormat="1" ht="48" customHeight="1" spans="1:20">
      <c r="A36" s="11">
        <v>33</v>
      </c>
      <c r="B36" s="11">
        <v>256</v>
      </c>
      <c r="C36" s="12" t="s">
        <v>22</v>
      </c>
      <c r="D36" s="12" t="s">
        <v>85</v>
      </c>
      <c r="E36" s="15" t="s">
        <v>86</v>
      </c>
      <c r="F36" s="14">
        <v>140</v>
      </c>
      <c r="G36" s="14">
        <v>140</v>
      </c>
      <c r="H36" s="14">
        <v>140</v>
      </c>
      <c r="I36" s="14">
        <v>140</v>
      </c>
      <c r="J36" s="14">
        <v>140</v>
      </c>
      <c r="K36" s="14">
        <v>0</v>
      </c>
      <c r="L36" s="14">
        <v>140</v>
      </c>
      <c r="M36" s="14">
        <v>140</v>
      </c>
      <c r="N36" s="14">
        <v>140</v>
      </c>
      <c r="O36" s="14">
        <v>140</v>
      </c>
      <c r="P36" s="14">
        <f t="shared" si="1"/>
        <v>1260</v>
      </c>
      <c r="Q36" s="11" t="s">
        <v>48</v>
      </c>
      <c r="R36" s="24"/>
      <c r="S36" s="24"/>
      <c r="T36" s="11"/>
    </row>
    <row r="37" s="3" customFormat="1" ht="48" customHeight="1" spans="1:20">
      <c r="A37" s="11">
        <v>34</v>
      </c>
      <c r="B37" s="11">
        <v>257</v>
      </c>
      <c r="C37" s="12" t="s">
        <v>22</v>
      </c>
      <c r="D37" s="12" t="s">
        <v>87</v>
      </c>
      <c r="E37" s="15" t="s">
        <v>88</v>
      </c>
      <c r="F37" s="14">
        <v>26</v>
      </c>
      <c r="G37" s="14">
        <v>26</v>
      </c>
      <c r="H37" s="14">
        <v>26</v>
      </c>
      <c r="I37" s="14">
        <v>26</v>
      </c>
      <c r="J37" s="14">
        <v>26</v>
      </c>
      <c r="K37" s="14">
        <v>0</v>
      </c>
      <c r="L37" s="14">
        <v>26</v>
      </c>
      <c r="M37" s="14">
        <v>26</v>
      </c>
      <c r="N37" s="14">
        <v>26</v>
      </c>
      <c r="O37" s="14">
        <v>26</v>
      </c>
      <c r="P37" s="14">
        <f t="shared" si="1"/>
        <v>234</v>
      </c>
      <c r="Q37" s="11" t="s">
        <v>48</v>
      </c>
      <c r="R37" s="24"/>
      <c r="S37" s="24"/>
      <c r="T37" s="11"/>
    </row>
    <row r="38" s="3" customFormat="1" ht="72" customHeight="1" spans="1:20">
      <c r="A38" s="11">
        <v>35</v>
      </c>
      <c r="B38" s="11">
        <v>258</v>
      </c>
      <c r="C38" s="12" t="s">
        <v>22</v>
      </c>
      <c r="D38" s="12" t="s">
        <v>89</v>
      </c>
      <c r="E38" s="15" t="s">
        <v>90</v>
      </c>
      <c r="F38" s="14">
        <v>50</v>
      </c>
      <c r="G38" s="14">
        <v>50</v>
      </c>
      <c r="H38" s="14">
        <v>50</v>
      </c>
      <c r="I38" s="14">
        <v>50</v>
      </c>
      <c r="J38" s="14">
        <v>50</v>
      </c>
      <c r="K38" s="14">
        <v>0</v>
      </c>
      <c r="L38" s="14">
        <v>50</v>
      </c>
      <c r="M38" s="14">
        <v>50</v>
      </c>
      <c r="N38" s="14">
        <v>50</v>
      </c>
      <c r="O38" s="14">
        <v>50</v>
      </c>
      <c r="P38" s="14">
        <f t="shared" si="1"/>
        <v>450</v>
      </c>
      <c r="Q38" s="11" t="s">
        <v>48</v>
      </c>
      <c r="R38" s="24"/>
      <c r="S38" s="24"/>
      <c r="T38" s="11" t="str">
        <f>_xlfn.DISPIMG("ID_AA5595CDD175442A8C4F3D5B2F736118",1)</f>
        <v>=DISPIMG("ID_AA5595CDD175442A8C4F3D5B2F736118",1)</v>
      </c>
    </row>
    <row r="39" s="3" customFormat="1" ht="39.95" customHeight="1" spans="1:20">
      <c r="A39" s="11">
        <v>36</v>
      </c>
      <c r="B39" s="11">
        <v>259</v>
      </c>
      <c r="C39" s="12" t="s">
        <v>22</v>
      </c>
      <c r="D39" s="12" t="s">
        <v>91</v>
      </c>
      <c r="E39" s="15" t="s">
        <v>92</v>
      </c>
      <c r="F39" s="14">
        <v>400</v>
      </c>
      <c r="G39" s="14">
        <v>400</v>
      </c>
      <c r="H39" s="14">
        <v>400</v>
      </c>
      <c r="I39" s="14">
        <v>400</v>
      </c>
      <c r="J39" s="14">
        <v>400</v>
      </c>
      <c r="K39" s="14">
        <v>0</v>
      </c>
      <c r="L39" s="14">
        <v>400</v>
      </c>
      <c r="M39" s="14">
        <v>400</v>
      </c>
      <c r="N39" s="14">
        <v>400</v>
      </c>
      <c r="O39" s="14">
        <v>400</v>
      </c>
      <c r="P39" s="14">
        <f t="shared" si="1"/>
        <v>3600</v>
      </c>
      <c r="Q39" s="11" t="s">
        <v>93</v>
      </c>
      <c r="R39" s="24"/>
      <c r="S39" s="24"/>
      <c r="T39" s="11" t="str">
        <f>_xlfn.DISPIMG("ID_DE3654F25B7D4581A6C22177CAB89CA9",1)</f>
        <v>=DISPIMG("ID_DE3654F25B7D4581A6C22177CAB89CA9",1)</v>
      </c>
    </row>
    <row r="40" ht="30" customHeight="1" spans="1:20">
      <c r="A40" s="11"/>
      <c r="B40" s="11" t="s">
        <v>94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24"/>
      <c r="S40" s="27">
        <f>SUM(S4:S39)</f>
        <v>0</v>
      </c>
      <c r="T40" s="28"/>
    </row>
    <row r="41" ht="27" customHeight="1" spans="1:1">
      <c r="A41" s="1" t="s">
        <v>95</v>
      </c>
    </row>
  </sheetData>
  <autoFilter xmlns:etc="http://www.wps.cn/officeDocument/2017/etCustomData" ref="B3:T40" etc:filterBottomFollowUsedRange="0">
    <extLst/>
  </autoFilter>
  <mergeCells count="4">
    <mergeCell ref="B1:T1"/>
    <mergeCell ref="B40:R40"/>
    <mergeCell ref="T11:T13"/>
    <mergeCell ref="T21:T22"/>
  </mergeCells>
  <pageMargins left="0.700694444444445" right="0.700694444444445" top="0.751388888888889" bottom="0.751388888888889" header="0.298611111111111" footer="0.298611111111111"/>
  <pageSetup paperSize="9" scale="83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，遇见</cp:lastModifiedBy>
  <dcterms:created xsi:type="dcterms:W3CDTF">2023-05-12T11:15:00Z</dcterms:created>
  <dcterms:modified xsi:type="dcterms:W3CDTF">2025-09-23T12:25:31Z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169FAD11D7C34C4FBE3208A55496399E_12</vt:lpwstr>
  </property>
</Properties>
</file>